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PAGOS IGUA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8"/>
            <rFont val="Tahoma"/>
            <family val="0"/>
          </rPr>
          <t>ELIJE DE LA PESTANA LA PERIODICIDAD QUE DESESAS</t>
        </r>
      </text>
    </comment>
  </commentList>
</comments>
</file>

<file path=xl/sharedStrings.xml><?xml version="1.0" encoding="utf-8"?>
<sst xmlns="http://schemas.openxmlformats.org/spreadsheetml/2006/main" count="35" uniqueCount="26">
  <si>
    <t>MONTO</t>
  </si>
  <si>
    <t>TASA EFECTIVA</t>
  </si>
  <si>
    <t>TIEMPO</t>
  </si>
  <si>
    <t>AVV</t>
  </si>
  <si>
    <t>TASA EF.ANUAL</t>
  </si>
  <si>
    <t>MENSUAL</t>
  </si>
  <si>
    <t>BIMESTRAL</t>
  </si>
  <si>
    <t>TRIMESTRAL</t>
  </si>
  <si>
    <t>SEMESTRAL</t>
  </si>
  <si>
    <t>ANNUAL</t>
  </si>
  <si>
    <t>PERIODICIDAD</t>
  </si>
  <si>
    <t>TIEMPO (UNID NECESARIA)</t>
  </si>
  <si>
    <t>TIEMPO (ANOS)</t>
  </si>
  <si>
    <t>Numero</t>
  </si>
  <si>
    <t>INTERES</t>
  </si>
  <si>
    <t>PAGO</t>
  </si>
  <si>
    <t>IMPUESTOS</t>
  </si>
  <si>
    <t>COMISION DE APERTURA(UNICA)</t>
  </si>
  <si>
    <t>F.CAJA ANTES DE IMPUESTOS</t>
  </si>
  <si>
    <t>DESCUENTO</t>
  </si>
  <si>
    <t>F.CAJA DESPUES DE IMPUESTOS</t>
  </si>
  <si>
    <t>OPCIONAL</t>
  </si>
  <si>
    <t>COSTO DEL PRESTAMO (DESPUES DE IMPUESTOS</t>
  </si>
  <si>
    <t>Ke</t>
  </si>
  <si>
    <t>MONTO NECESARIO A SOLICITAR (TENIENDO EN CUENTA EL DESCUENTO DE LA COMISION DE APERTURA</t>
  </si>
  <si>
    <t>TABLA DE PAGOS-VENCIDA TASA EFECTIVA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</si>
</sst>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0.000%"/>
    <numFmt numFmtId="166" formatCode="0.0000%"/>
    <numFmt numFmtId="167" formatCode="_ * #,##0.0000_ ;_ * \-#,##0.0000_ ;_ * &quot;-&quot;????_ ;_ @_ "/>
  </numFmts>
  <fonts count="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2" borderId="0" xfId="19" applyNumberFormat="1" applyFill="1" applyAlignment="1">
      <alignment/>
    </xf>
    <xf numFmtId="0" fontId="0" fillId="2" borderId="0" xfId="0" applyFill="1" applyAlignment="1">
      <alignment horizontal="center"/>
    </xf>
    <xf numFmtId="10" fontId="0" fillId="2" borderId="0" xfId="19" applyNumberFormat="1" applyFill="1" applyAlignment="1">
      <alignment horizontal="center"/>
    </xf>
    <xf numFmtId="10" fontId="2" fillId="2" borderId="0" xfId="19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43" fontId="0" fillId="2" borderId="0" xfId="15" applyFill="1" applyAlignment="1">
      <alignment/>
    </xf>
    <xf numFmtId="43" fontId="2" fillId="2" borderId="0" xfId="15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43" fontId="3" fillId="3" borderId="1" xfId="15" applyFont="1" applyFill="1" applyBorder="1" applyAlignment="1">
      <alignment/>
    </xf>
    <xf numFmtId="43" fontId="3" fillId="3" borderId="2" xfId="15" applyFont="1" applyFill="1" applyBorder="1" applyAlignment="1">
      <alignment/>
    </xf>
    <xf numFmtId="9" fontId="3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66" fontId="3" fillId="2" borderId="0" xfId="0" applyNumberFormat="1" applyFont="1" applyFill="1" applyAlignment="1">
      <alignment wrapText="1"/>
    </xf>
    <xf numFmtId="166" fontId="0" fillId="2" borderId="0" xfId="0" applyNumberFormat="1" applyFill="1" applyAlignment="1">
      <alignment/>
    </xf>
    <xf numFmtId="166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10" fontId="0" fillId="2" borderId="7" xfId="19" applyNumberFormat="1" applyFill="1" applyBorder="1" applyAlignment="1">
      <alignment/>
    </xf>
    <xf numFmtId="9" fontId="3" fillId="3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5" borderId="9" xfId="0" applyFont="1" applyFill="1" applyBorder="1" applyAlignment="1">
      <alignment horizontal="center" wrapText="1"/>
    </xf>
    <xf numFmtId="43" fontId="3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43" fontId="3" fillId="5" borderId="9" xfId="15" applyFont="1" applyFill="1" applyBorder="1" applyAlignment="1">
      <alignment horizontal="center"/>
    </xf>
    <xf numFmtId="43" fontId="3" fillId="5" borderId="9" xfId="15" applyFont="1" applyFill="1" applyBorder="1" applyAlignment="1">
      <alignment/>
    </xf>
    <xf numFmtId="43" fontId="3" fillId="5" borderId="9" xfId="0" applyNumberFormat="1" applyFont="1" applyFill="1" applyBorder="1" applyAlignment="1">
      <alignment/>
    </xf>
    <xf numFmtId="0" fontId="3" fillId="5" borderId="7" xfId="0" applyFont="1" applyFill="1" applyBorder="1" applyAlignment="1">
      <alignment horizontal="center" wrapText="1"/>
    </xf>
    <xf numFmtId="167" fontId="3" fillId="5" borderId="7" xfId="0" applyNumberFormat="1" applyFont="1" applyFill="1" applyBorder="1" applyAlignment="1">
      <alignment horizontal="center"/>
    </xf>
    <xf numFmtId="43" fontId="3" fillId="5" borderId="7" xfId="15" applyFont="1" applyFill="1" applyBorder="1" applyAlignment="1">
      <alignment horizontal="center"/>
    </xf>
    <xf numFmtId="43" fontId="3" fillId="5" borderId="7" xfId="0" applyNumberFormat="1" applyFont="1" applyFill="1" applyBorder="1" applyAlignment="1">
      <alignment horizontal="center"/>
    </xf>
    <xf numFmtId="43" fontId="3" fillId="5" borderId="7" xfId="15" applyFont="1" applyFill="1" applyBorder="1" applyAlignment="1">
      <alignment/>
    </xf>
    <xf numFmtId="43" fontId="3" fillId="5" borderId="7" xfId="0" applyNumberFormat="1" applyFont="1" applyFill="1" applyBorder="1" applyAlignment="1">
      <alignment/>
    </xf>
    <xf numFmtId="166" fontId="3" fillId="5" borderId="1" xfId="0" applyNumberFormat="1" applyFont="1" applyFill="1" applyBorder="1" applyAlignment="1">
      <alignment wrapText="1"/>
    </xf>
    <xf numFmtId="0" fontId="2" fillId="5" borderId="2" xfId="0" applyFont="1" applyFill="1" applyBorder="1" applyAlignment="1">
      <alignment/>
    </xf>
    <xf numFmtId="0" fontId="2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/>
    </xf>
    <xf numFmtId="166" fontId="3" fillId="5" borderId="2" xfId="19" applyNumberFormat="1" applyFont="1" applyFill="1" applyBorder="1" applyAlignment="1">
      <alignment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22.00390625" style="7" customWidth="1"/>
    <col min="2" max="2" width="22.7109375" style="1" customWidth="1"/>
    <col min="3" max="3" width="21.140625" style="1" customWidth="1"/>
    <col min="4" max="4" width="24.140625" style="1" customWidth="1"/>
    <col min="5" max="5" width="26.421875" style="8" customWidth="1"/>
    <col min="6" max="6" width="24.57421875" style="1" customWidth="1"/>
    <col min="7" max="7" width="22.28125" style="1" customWidth="1"/>
    <col min="8" max="16384" width="11.421875" style="1" customWidth="1"/>
  </cols>
  <sheetData>
    <row r="1" ht="13.5" thickBot="1">
      <c r="E1" s="1"/>
    </row>
    <row r="2" spans="4:6" ht="13.5" thickBot="1">
      <c r="D2" s="20" t="s">
        <v>25</v>
      </c>
      <c r="E2" s="21"/>
      <c r="F2" s="22"/>
    </row>
    <row r="3" ht="13.5" thickBot="1">
      <c r="E3" s="1"/>
    </row>
    <row r="4" spans="1:6" ht="13.5" thickBot="1">
      <c r="A4" s="17" t="s">
        <v>0</v>
      </c>
      <c r="B4" s="14">
        <v>1000000</v>
      </c>
      <c r="D4" s="56" t="s">
        <v>21</v>
      </c>
      <c r="E4" s="57"/>
      <c r="F4" s="58"/>
    </row>
    <row r="5" spans="1:6" ht="39" customHeight="1" thickBot="1">
      <c r="A5" s="19" t="s">
        <v>4</v>
      </c>
      <c r="B5" s="15">
        <v>0.12</v>
      </c>
      <c r="D5" s="54" t="s">
        <v>24</v>
      </c>
      <c r="E5" s="55"/>
      <c r="F5" s="13">
        <f>B4/(1-B24)</f>
        <v>1010101.0101010101</v>
      </c>
    </row>
    <row r="6" spans="1:5" ht="13.5" thickBot="1">
      <c r="A6" s="19" t="s">
        <v>10</v>
      </c>
      <c r="B6" s="23" t="s">
        <v>7</v>
      </c>
      <c r="E6" s="1"/>
    </row>
    <row r="7" spans="1:5" ht="13.5" thickBot="1">
      <c r="A7" s="18" t="s">
        <v>1</v>
      </c>
      <c r="B7" s="53">
        <f>VLOOKUP(B6,E8:F13,2,0)</f>
        <v>0.028737344722080227</v>
      </c>
      <c r="E7" s="1"/>
    </row>
    <row r="8" spans="1:7" ht="12.75" hidden="1">
      <c r="A8" s="18"/>
      <c r="B8" s="11"/>
      <c r="E8" s="6" t="s">
        <v>10</v>
      </c>
      <c r="F8" s="6" t="s">
        <v>3</v>
      </c>
      <c r="G8" s="10" t="s">
        <v>2</v>
      </c>
    </row>
    <row r="9" spans="1:10" ht="12.75" hidden="1">
      <c r="A9" s="18"/>
      <c r="B9" s="11"/>
      <c r="E9" s="3" t="s">
        <v>5</v>
      </c>
      <c r="F9" s="4">
        <f>(1+F13)^(1/12)-1</f>
        <v>0.009488792934583046</v>
      </c>
      <c r="G9" s="8">
        <f>G13*12</f>
        <v>60</v>
      </c>
      <c r="H9" s="2"/>
      <c r="I9" s="2"/>
      <c r="J9" s="2"/>
    </row>
    <row r="10" spans="1:10" ht="12.75" hidden="1">
      <c r="A10" s="18"/>
      <c r="B10" s="11"/>
      <c r="E10" s="3" t="s">
        <v>6</v>
      </c>
      <c r="F10" s="4">
        <f>(1+F13)^(1/6)-1</f>
        <v>0.019067623060521344</v>
      </c>
      <c r="G10" s="8">
        <f>G13*6</f>
        <v>30</v>
      </c>
      <c r="H10" s="2"/>
      <c r="I10" s="2"/>
      <c r="J10" s="2"/>
    </row>
    <row r="11" spans="1:10" ht="12.75" hidden="1">
      <c r="A11" s="18"/>
      <c r="B11" s="11"/>
      <c r="E11" s="3" t="s">
        <v>7</v>
      </c>
      <c r="F11" s="4">
        <f>(1+F13)^(1/4)-1</f>
        <v>0.028737344722080227</v>
      </c>
      <c r="G11" s="8">
        <f>G13*4</f>
        <v>20</v>
      </c>
      <c r="H11" s="2"/>
      <c r="I11" s="2"/>
      <c r="J11" s="2"/>
    </row>
    <row r="12" spans="1:10" ht="12.75" hidden="1">
      <c r="A12" s="18"/>
      <c r="B12" s="11"/>
      <c r="E12" s="3" t="s">
        <v>8</v>
      </c>
      <c r="F12" s="4">
        <f>(1+F13)^(1/2)-1</f>
        <v>0.05830052442583633</v>
      </c>
      <c r="G12" s="8">
        <f>G13*2</f>
        <v>10</v>
      </c>
      <c r="H12" s="2"/>
      <c r="I12" s="2"/>
      <c r="J12" s="2"/>
    </row>
    <row r="13" spans="1:10" ht="12.75" hidden="1">
      <c r="A13" s="18"/>
      <c r="B13" s="11"/>
      <c r="E13" s="3" t="s">
        <v>9</v>
      </c>
      <c r="F13" s="5">
        <f>B5</f>
        <v>0.12</v>
      </c>
      <c r="G13" s="9">
        <f>B22</f>
        <v>5</v>
      </c>
      <c r="H13" s="2"/>
      <c r="I13" s="2"/>
      <c r="J13" s="2"/>
    </row>
    <row r="14" spans="1:10" ht="12.75" hidden="1">
      <c r="A14" s="18"/>
      <c r="B14" s="11"/>
      <c r="E14" s="1"/>
      <c r="F14" s="2"/>
      <c r="G14" s="2"/>
      <c r="H14" s="2"/>
      <c r="I14" s="2"/>
      <c r="J14" s="2"/>
    </row>
    <row r="15" spans="1:5" ht="12.75" hidden="1">
      <c r="A15" s="18"/>
      <c r="B15" s="11"/>
      <c r="E15" s="1"/>
    </row>
    <row r="16" spans="1:5" ht="12.75" hidden="1">
      <c r="A16" s="18"/>
      <c r="B16" s="11"/>
      <c r="E16" s="1"/>
    </row>
    <row r="17" spans="1:5" ht="12.75" hidden="1">
      <c r="A17" s="18"/>
      <c r="B17" s="11"/>
      <c r="E17" s="1"/>
    </row>
    <row r="18" spans="1:5" ht="12.75" hidden="1">
      <c r="A18" s="18"/>
      <c r="B18" s="11"/>
      <c r="E18" s="1"/>
    </row>
    <row r="19" spans="1:5" ht="12.75" hidden="1">
      <c r="A19" s="18"/>
      <c r="B19" s="11"/>
      <c r="E19" s="1"/>
    </row>
    <row r="20" spans="1:5" ht="12.75" hidden="1">
      <c r="A20" s="18"/>
      <c r="B20" s="11"/>
      <c r="E20" s="1"/>
    </row>
    <row r="21" spans="1:5" ht="13.5" hidden="1" thickBot="1">
      <c r="A21" s="18"/>
      <c r="B21" s="11"/>
      <c r="E21" s="1"/>
    </row>
    <row r="22" spans="1:5" ht="13.5" thickBot="1">
      <c r="A22" s="19" t="s">
        <v>12</v>
      </c>
      <c r="B22" s="16">
        <v>5</v>
      </c>
      <c r="E22" s="1"/>
    </row>
    <row r="23" spans="1:5" ht="26.25" thickBot="1">
      <c r="A23" s="19" t="s">
        <v>11</v>
      </c>
      <c r="B23" s="52">
        <f>VLOOKUP(B6,E8:G13,3,0)</f>
        <v>20</v>
      </c>
      <c r="E23" s="1"/>
    </row>
    <row r="24" spans="1:5" ht="26.25" thickBot="1">
      <c r="A24" s="19" t="s">
        <v>17</v>
      </c>
      <c r="B24" s="15">
        <v>0.01</v>
      </c>
      <c r="E24" s="1"/>
    </row>
    <row r="25" spans="1:5" ht="13.5" thickBot="1">
      <c r="A25" s="18" t="s">
        <v>16</v>
      </c>
      <c r="B25" s="30">
        <v>0.35</v>
      </c>
      <c r="E25" s="1"/>
    </row>
    <row r="26" spans="1:5" ht="51.75" thickBot="1">
      <c r="A26" s="31" t="s">
        <v>22</v>
      </c>
      <c r="B26" s="49">
        <f>IRR(G47:G107,1%)</f>
        <v>0.019689701897970216</v>
      </c>
      <c r="C26" s="50" t="str">
        <f>B6</f>
        <v>TRIMESTRAL</v>
      </c>
      <c r="E26" s="1"/>
    </row>
    <row r="27" spans="1:5" ht="13.5" thickBot="1">
      <c r="A27" s="12"/>
      <c r="B27" s="24"/>
      <c r="C27" s="10"/>
      <c r="E27" s="1"/>
    </row>
    <row r="28" spans="1:5" ht="13.5" thickBot="1">
      <c r="A28" s="31" t="s">
        <v>23</v>
      </c>
      <c r="B28" s="49">
        <f>VLOOKUP(C26,E31:G35,3,0)</f>
        <v>0.08111559761401144</v>
      </c>
      <c r="C28" s="51" t="s">
        <v>9</v>
      </c>
      <c r="E28" s="1"/>
    </row>
    <row r="29" spans="1:5" ht="12.75" hidden="1">
      <c r="A29" s="12"/>
      <c r="B29" s="24"/>
      <c r="E29" s="1"/>
    </row>
    <row r="30" spans="1:5" ht="12.75" hidden="1">
      <c r="A30" s="12"/>
      <c r="B30" s="24"/>
      <c r="E30" s="25"/>
    </row>
    <row r="31" spans="1:7" ht="12.75" hidden="1">
      <c r="A31" s="12"/>
      <c r="B31" s="24"/>
      <c r="D31" s="26">
        <f>IF(E31=$C$26,$B$26,0)</f>
        <v>0</v>
      </c>
      <c r="E31" s="27" t="s">
        <v>5</v>
      </c>
      <c r="F31" s="28">
        <v>12</v>
      </c>
      <c r="G31" s="29">
        <f>IF(D31=0,"",(1+D31)^F31-1)</f>
      </c>
    </row>
    <row r="32" spans="1:7" ht="12.75" hidden="1">
      <c r="A32" s="12"/>
      <c r="B32" s="24"/>
      <c r="D32" s="26">
        <f>IF(E32=$C$26,$B$26,0)</f>
        <v>0</v>
      </c>
      <c r="E32" s="27" t="s">
        <v>6</v>
      </c>
      <c r="F32" s="28">
        <v>6</v>
      </c>
      <c r="G32" s="29">
        <f>IF(D32=0,"",(1+D32)^F32-1)</f>
      </c>
    </row>
    <row r="33" spans="1:7" ht="12.75" hidden="1">
      <c r="A33" s="12"/>
      <c r="B33" s="24"/>
      <c r="D33" s="26">
        <f>IF(E33=$C$26,$B$26,0)</f>
        <v>0.019689701897970216</v>
      </c>
      <c r="E33" s="27" t="s">
        <v>7</v>
      </c>
      <c r="F33" s="28">
        <v>4</v>
      </c>
      <c r="G33" s="29">
        <f>IF(D33=0,"",(1+D33)^F33-1)</f>
        <v>0.08111559761401144</v>
      </c>
    </row>
    <row r="34" spans="1:7" ht="12.75" hidden="1">
      <c r="A34" s="12"/>
      <c r="B34" s="24"/>
      <c r="D34" s="26">
        <f>IF(E34=$C$26,$B$26,0)</f>
        <v>0</v>
      </c>
      <c r="E34" s="27" t="s">
        <v>8</v>
      </c>
      <c r="F34" s="28">
        <v>2</v>
      </c>
      <c r="G34" s="29">
        <f>IF(D34=0,"",(1+D34)^F34-1)</f>
      </c>
    </row>
    <row r="35" spans="1:7" ht="12.75" hidden="1">
      <c r="A35" s="12"/>
      <c r="B35" s="24"/>
      <c r="D35" s="26">
        <f>IF(E35=$C$26,$B$26,0)</f>
        <v>0</v>
      </c>
      <c r="E35" s="27" t="s">
        <v>9</v>
      </c>
      <c r="F35" s="28">
        <v>1</v>
      </c>
      <c r="G35" s="29">
        <f>IF(D35=0,"",(1+D35)^F35-1)</f>
      </c>
    </row>
    <row r="36" spans="1:5" ht="12.75" hidden="1">
      <c r="A36" s="12"/>
      <c r="B36" s="24"/>
      <c r="E36" s="1"/>
    </row>
    <row r="37" spans="1:5" ht="12.75" hidden="1">
      <c r="A37" s="12"/>
      <c r="B37" s="24"/>
      <c r="E37" s="1"/>
    </row>
    <row r="38" spans="1:5" ht="12.75" hidden="1">
      <c r="A38" s="12"/>
      <c r="B38" s="24"/>
      <c r="E38" s="1"/>
    </row>
    <row r="39" spans="1:5" ht="12.75" hidden="1">
      <c r="A39" s="12"/>
      <c r="B39" s="24"/>
      <c r="E39" s="1"/>
    </row>
    <row r="40" spans="1:5" ht="12.75" hidden="1">
      <c r="A40" s="12"/>
      <c r="B40" s="24"/>
      <c r="E40" s="1"/>
    </row>
    <row r="41" spans="1:5" ht="12.75" hidden="1">
      <c r="A41" s="12"/>
      <c r="B41" s="24"/>
      <c r="E41" s="1"/>
    </row>
    <row r="42" spans="1:5" ht="12.75" hidden="1">
      <c r="A42" s="12"/>
      <c r="B42" s="24"/>
      <c r="E42" s="1"/>
    </row>
    <row r="43" spans="1:5" ht="12.75" hidden="1">
      <c r="A43" s="12"/>
      <c r="B43" s="24"/>
      <c r="E43" s="1"/>
    </row>
    <row r="44" spans="1:5" ht="12.75" hidden="1">
      <c r="A44" s="12"/>
      <c r="B44" s="11"/>
      <c r="E44" s="1"/>
    </row>
    <row r="45" ht="13.5" thickBot="1">
      <c r="E45" s="1"/>
    </row>
    <row r="46" spans="1:7" s="11" customFormat="1" ht="26.25" thickBot="1">
      <c r="A46" s="32" t="s">
        <v>13</v>
      </c>
      <c r="B46" s="33" t="s">
        <v>0</v>
      </c>
      <c r="C46" s="34" t="s">
        <v>14</v>
      </c>
      <c r="D46" s="33" t="s">
        <v>15</v>
      </c>
      <c r="E46" s="32" t="s">
        <v>18</v>
      </c>
      <c r="F46" s="35" t="s">
        <v>19</v>
      </c>
      <c r="G46" s="36" t="s">
        <v>20</v>
      </c>
    </row>
    <row r="47" spans="1:7" ht="12.75">
      <c r="A47" s="37">
        <v>0</v>
      </c>
      <c r="B47" s="38">
        <f>B4</f>
        <v>1000000</v>
      </c>
      <c r="C47" s="39"/>
      <c r="D47" s="40">
        <f>-B47*B24</f>
        <v>-10000</v>
      </c>
      <c r="E47" s="38">
        <f>B47+D47</f>
        <v>990000</v>
      </c>
      <c r="F47" s="41">
        <f>IF(A47&gt;$B$23,"",C47*$B$25)</f>
        <v>0</v>
      </c>
      <c r="G47" s="42">
        <f>IF(A47&gt;$B$23,"",E47+F47)</f>
        <v>990000</v>
      </c>
    </row>
    <row r="48" spans="1:7" ht="12.75">
      <c r="A48" s="43">
        <v>1</v>
      </c>
      <c r="B48" s="44">
        <f>IF(A48&gt;$B$23,"",B47+C48+D48)</f>
        <v>962303.8522549985</v>
      </c>
      <c r="C48" s="44">
        <f>IF(A48&gt;$B$23,"",B47*$B$7)</f>
        <v>28737.344722080226</v>
      </c>
      <c r="D48" s="45">
        <f>IF(A48&gt;$B$23,"",PMT($B$7,$B$23,$B$4))</f>
        <v>-66433.49246708173</v>
      </c>
      <c r="E48" s="46">
        <f>D48</f>
        <v>-66433.49246708173</v>
      </c>
      <c r="F48" s="47">
        <f>IF(A48&gt;$B$23,"",C48*$B$25)</f>
        <v>10058.070652728078</v>
      </c>
      <c r="G48" s="48">
        <f aca="true" t="shared" si="0" ref="G48:G107">IF(A48&gt;$B$23,"",E48+F48)</f>
        <v>-56375.42181435365</v>
      </c>
    </row>
    <row r="49" spans="1:7" ht="12.75">
      <c r="A49" s="43">
        <v>2</v>
      </c>
      <c r="B49" s="44">
        <f aca="true" t="shared" si="1" ref="B49:B107">IF(A49&gt;$B$23,"",B48+C49+D49)</f>
        <v>923524.4173175545</v>
      </c>
      <c r="C49" s="44">
        <f aca="true" t="shared" si="2" ref="C49:C107">IF(A49&gt;$B$23,"",B48*$B$7)</f>
        <v>27654.057529637652</v>
      </c>
      <c r="D49" s="45">
        <f aca="true" t="shared" si="3" ref="D49:D107">IF(A49&gt;$B$23,"",PMT($B$7,$B$23,$B$4))</f>
        <v>-66433.49246708173</v>
      </c>
      <c r="E49" s="46">
        <f aca="true" t="shared" si="4" ref="E49:E107">D49</f>
        <v>-66433.49246708173</v>
      </c>
      <c r="F49" s="47">
        <f>IF(A49&gt;$B$23,"",C49*$B$25)</f>
        <v>9678.920135373177</v>
      </c>
      <c r="G49" s="48">
        <f t="shared" si="0"/>
        <v>-56754.57233170855</v>
      </c>
    </row>
    <row r="50" spans="1:7" ht="12.75">
      <c r="A50" s="43">
        <v>3</v>
      </c>
      <c r="B50" s="44">
        <f t="shared" si="1"/>
        <v>883630.5643901855</v>
      </c>
      <c r="C50" s="44">
        <f t="shared" si="2"/>
        <v>26539.63953971284</v>
      </c>
      <c r="D50" s="45">
        <f t="shared" si="3"/>
        <v>-66433.49246708173</v>
      </c>
      <c r="E50" s="46">
        <f t="shared" si="4"/>
        <v>-66433.49246708173</v>
      </c>
      <c r="F50" s="47">
        <f>IF(A50&gt;$B$23,"",C50*$B$25)</f>
        <v>9288.873838899493</v>
      </c>
      <c r="G50" s="48">
        <f t="shared" si="0"/>
        <v>-57144.61862818223</v>
      </c>
    </row>
    <row r="51" spans="1:7" ht="12.75">
      <c r="A51" s="43">
        <v>4</v>
      </c>
      <c r="B51" s="44">
        <f t="shared" si="1"/>
        <v>842590.2680589508</v>
      </c>
      <c r="C51" s="44">
        <f t="shared" si="2"/>
        <v>25393.19613584707</v>
      </c>
      <c r="D51" s="45">
        <f t="shared" si="3"/>
        <v>-66433.49246708173</v>
      </c>
      <c r="E51" s="46">
        <f t="shared" si="4"/>
        <v>-66433.49246708173</v>
      </c>
      <c r="F51" s="47">
        <f>IF(A51&gt;$B$23,"",C51*$B$25)</f>
        <v>8887.618647546473</v>
      </c>
      <c r="G51" s="48">
        <f t="shared" si="0"/>
        <v>-57545.873819535256</v>
      </c>
    </row>
    <row r="52" spans="1:7" ht="12.75">
      <c r="A52" s="43">
        <v>5</v>
      </c>
      <c r="B52" s="44">
        <f t="shared" si="1"/>
        <v>800370.5825845491</v>
      </c>
      <c r="C52" s="44">
        <f t="shared" si="2"/>
        <v>24213.806992680053</v>
      </c>
      <c r="D52" s="45">
        <f t="shared" si="3"/>
        <v>-66433.49246708173</v>
      </c>
      <c r="E52" s="46">
        <f t="shared" si="4"/>
        <v>-66433.49246708173</v>
      </c>
      <c r="F52" s="47">
        <f>IF(A52&gt;$B$23,"",C52*$B$25)</f>
        <v>8474.832447438019</v>
      </c>
      <c r="G52" s="48">
        <f t="shared" si="0"/>
        <v>-57958.66001964371</v>
      </c>
    </row>
    <row r="53" spans="1:7" ht="12.75">
      <c r="A53" s="43">
        <v>6</v>
      </c>
      <c r="B53" s="44">
        <f t="shared" si="1"/>
        <v>756937.6154546117</v>
      </c>
      <c r="C53" s="44">
        <f t="shared" si="2"/>
        <v>23000.52533714437</v>
      </c>
      <c r="D53" s="45">
        <f t="shared" si="3"/>
        <v>-66433.49246708173</v>
      </c>
      <c r="E53" s="46">
        <f t="shared" si="4"/>
        <v>-66433.49246708173</v>
      </c>
      <c r="F53" s="47">
        <f>IF(A53&gt;$B$23,"",C53*$B$25)</f>
        <v>8050.1838680005285</v>
      </c>
      <c r="G53" s="48">
        <f t="shared" si="0"/>
        <v>-58383.308599081196</v>
      </c>
    </row>
    <row r="54" spans="1:7" ht="12.75">
      <c r="A54" s="43">
        <v>7</v>
      </c>
      <c r="B54" s="44">
        <f t="shared" si="1"/>
        <v>712256.5001759585</v>
      </c>
      <c r="C54" s="44">
        <f t="shared" si="2"/>
        <v>21752.377188428578</v>
      </c>
      <c r="D54" s="45">
        <f t="shared" si="3"/>
        <v>-66433.49246708173</v>
      </c>
      <c r="E54" s="46">
        <f t="shared" si="4"/>
        <v>-66433.49246708173</v>
      </c>
      <c r="F54" s="47">
        <f>IF(A54&gt;$B$23,"",C54*$B$25)</f>
        <v>7613.332015950002</v>
      </c>
      <c r="G54" s="48">
        <f t="shared" si="0"/>
        <v>-58820.16045113173</v>
      </c>
    </row>
    <row r="55" spans="1:7" ht="12.75">
      <c r="A55" s="43">
        <v>8</v>
      </c>
      <c r="B55" s="44">
        <f t="shared" si="1"/>
        <v>666291.3682849756</v>
      </c>
      <c r="C55" s="44">
        <f t="shared" si="2"/>
        <v>20468.360576098916</v>
      </c>
      <c r="D55" s="45">
        <f t="shared" si="3"/>
        <v>-66433.49246708173</v>
      </c>
      <c r="E55" s="46">
        <f t="shared" si="4"/>
        <v>-66433.49246708173</v>
      </c>
      <c r="F55" s="47">
        <f>IF(A55&gt;$B$23,"",C55*$B$25)</f>
        <v>7163.92620163462</v>
      </c>
      <c r="G55" s="48">
        <f t="shared" si="0"/>
        <v>-59269.56626544711</v>
      </c>
    </row>
    <row r="56" spans="1:7" ht="12.75">
      <c r="A56" s="43">
        <v>9</v>
      </c>
      <c r="B56" s="44">
        <f t="shared" si="1"/>
        <v>619005.3205536457</v>
      </c>
      <c r="C56" s="44">
        <f t="shared" si="2"/>
        <v>19147.44473575186</v>
      </c>
      <c r="D56" s="45">
        <f t="shared" si="3"/>
        <v>-66433.49246708173</v>
      </c>
      <c r="E56" s="46">
        <f t="shared" si="4"/>
        <v>-66433.49246708173</v>
      </c>
      <c r="F56" s="47">
        <f>IF(A56&gt;$B$23,"",C56*$B$25)</f>
        <v>6701.60565751315</v>
      </c>
      <c r="G56" s="48">
        <f t="shared" si="0"/>
        <v>-59731.886809568576</v>
      </c>
    </row>
    <row r="57" spans="1:7" ht="12.75">
      <c r="A57" s="43">
        <v>10</v>
      </c>
      <c r="B57" s="44">
        <f t="shared" si="1"/>
        <v>570360.3973681158</v>
      </c>
      <c r="C57" s="44">
        <f t="shared" si="2"/>
        <v>17788.56928155189</v>
      </c>
      <c r="D57" s="45">
        <f t="shared" si="3"/>
        <v>-66433.49246708173</v>
      </c>
      <c r="E57" s="46">
        <f t="shared" si="4"/>
        <v>-66433.49246708173</v>
      </c>
      <c r="F57" s="47">
        <f>IF(A57&gt;$B$23,"",C57*$B$25)</f>
        <v>6225.99924854316</v>
      </c>
      <c r="G57" s="48">
        <f t="shared" si="0"/>
        <v>-60207.49321853857</v>
      </c>
    </row>
    <row r="58" spans="1:7" ht="12.75">
      <c r="A58" s="43">
        <v>11</v>
      </c>
      <c r="B58" s="44">
        <f t="shared" si="1"/>
        <v>520317.54825602425</v>
      </c>
      <c r="C58" s="44">
        <f t="shared" si="2"/>
        <v>16390.643354990203</v>
      </c>
      <c r="D58" s="45">
        <f t="shared" si="3"/>
        <v>-66433.49246708173</v>
      </c>
      <c r="E58" s="46">
        <f t="shared" si="4"/>
        <v>-66433.49246708173</v>
      </c>
      <c r="F58" s="47">
        <f>IF(A58&gt;$B$23,"",C58*$B$25)</f>
        <v>5736.7251742465705</v>
      </c>
      <c r="G58" s="48">
        <f t="shared" si="0"/>
        <v>-60696.76729283515</v>
      </c>
    </row>
    <row r="59" spans="1:7" ht="12.75">
      <c r="A59" s="43">
        <v>12</v>
      </c>
      <c r="B59" s="44">
        <f t="shared" si="1"/>
        <v>468836.6005381235</v>
      </c>
      <c r="C59" s="44">
        <f t="shared" si="2"/>
        <v>14952.544749180983</v>
      </c>
      <c r="D59" s="45">
        <f t="shared" si="3"/>
        <v>-66433.49246708173</v>
      </c>
      <c r="E59" s="46">
        <f t="shared" si="4"/>
        <v>-66433.49246708173</v>
      </c>
      <c r="F59" s="47">
        <f>IF(A59&gt;$B$23,"",C59*$B$25)</f>
        <v>5233.390662213344</v>
      </c>
      <c r="G59" s="48">
        <f t="shared" si="0"/>
        <v>-61200.10180486838</v>
      </c>
    </row>
    <row r="60" spans="1:7" ht="12.75">
      <c r="A60" s="43">
        <v>13</v>
      </c>
      <c r="B60" s="44">
        <f t="shared" si="1"/>
        <v>415876.2270790341</v>
      </c>
      <c r="C60" s="44">
        <f t="shared" si="2"/>
        <v>13473.11900799228</v>
      </c>
      <c r="D60" s="45">
        <f t="shared" si="3"/>
        <v>-66433.49246708173</v>
      </c>
      <c r="E60" s="46">
        <f t="shared" si="4"/>
        <v>-66433.49246708173</v>
      </c>
      <c r="F60" s="47">
        <f>IF(A60&gt;$B$23,"",C60*$B$25)</f>
        <v>4715.591652797298</v>
      </c>
      <c r="G60" s="48">
        <f t="shared" si="0"/>
        <v>-61717.90081428443</v>
      </c>
    </row>
    <row r="61" spans="1:7" ht="12.75">
      <c r="A61" s="43">
        <v>14</v>
      </c>
      <c r="B61" s="44">
        <f t="shared" si="1"/>
        <v>361393.9131112407</v>
      </c>
      <c r="C61" s="44">
        <f t="shared" si="2"/>
        <v>11951.178499288319</v>
      </c>
      <c r="D61" s="45">
        <f t="shared" si="3"/>
        <v>-66433.49246708173</v>
      </c>
      <c r="E61" s="46">
        <f t="shared" si="4"/>
        <v>-66433.49246708173</v>
      </c>
      <c r="F61" s="47">
        <f>IF(A61&gt;$B$23,"",C61*$B$25)</f>
        <v>4182.912474750911</v>
      </c>
      <c r="G61" s="48">
        <f t="shared" si="0"/>
        <v>-62250.579992330815</v>
      </c>
    </row>
    <row r="62" spans="1:7" ht="12.75">
      <c r="A62" s="43">
        <v>15</v>
      </c>
      <c r="B62" s="44">
        <f t="shared" si="1"/>
        <v>305345.92210569826</v>
      </c>
      <c r="C62" s="44">
        <f t="shared" si="2"/>
        <v>10385.501461539234</v>
      </c>
      <c r="D62" s="45">
        <f t="shared" si="3"/>
        <v>-66433.49246708173</v>
      </c>
      <c r="E62" s="46">
        <f t="shared" si="4"/>
        <v>-66433.49246708173</v>
      </c>
      <c r="F62" s="47">
        <f>IF(A62&gt;$B$23,"",C62*$B$25)</f>
        <v>3634.9255115387314</v>
      </c>
      <c r="G62" s="48">
        <f t="shared" si="0"/>
        <v>-62798.56695554299</v>
      </c>
    </row>
    <row r="63" spans="1:7" ht="12.75">
      <c r="A63" s="43">
        <v>16</v>
      </c>
      <c r="B63" s="44">
        <f t="shared" si="1"/>
        <v>247687.26066164943</v>
      </c>
      <c r="C63" s="44">
        <f t="shared" si="2"/>
        <v>8774.831023032908</v>
      </c>
      <c r="D63" s="45">
        <f t="shared" si="3"/>
        <v>-66433.49246708173</v>
      </c>
      <c r="E63" s="46">
        <f t="shared" si="4"/>
        <v>-66433.49246708173</v>
      </c>
      <c r="F63" s="47">
        <f>IF(A63&gt;$B$23,"",C63*$B$25)</f>
        <v>3071.1908580615177</v>
      </c>
      <c r="G63" s="48">
        <f t="shared" si="0"/>
        <v>-63362.30160902021</v>
      </c>
    </row>
    <row r="64" spans="1:7" ht="12.75">
      <c r="A64" s="43">
        <v>17</v>
      </c>
      <c r="B64" s="44">
        <f t="shared" si="1"/>
        <v>188371.64238746927</v>
      </c>
      <c r="C64" s="44">
        <f t="shared" si="2"/>
        <v>7117.8741929015605</v>
      </c>
      <c r="D64" s="45">
        <f t="shared" si="3"/>
        <v>-66433.49246708173</v>
      </c>
      <c r="E64" s="46">
        <f t="shared" si="4"/>
        <v>-66433.49246708173</v>
      </c>
      <c r="F64" s="47">
        <f>IF(A64&gt;$B$23,"",C64*$B$25)</f>
        <v>2491.255967515546</v>
      </c>
      <c r="G64" s="48">
        <f t="shared" si="0"/>
        <v>-63942.23649956618</v>
      </c>
    </row>
    <row r="65" spans="1:7" ht="12.75">
      <c r="A65" s="43">
        <v>18</v>
      </c>
      <c r="B65" s="44">
        <f t="shared" si="1"/>
        <v>127351.45074354066</v>
      </c>
      <c r="C65" s="44">
        <f t="shared" si="2"/>
        <v>5413.300823153124</v>
      </c>
      <c r="D65" s="45">
        <f t="shared" si="3"/>
        <v>-66433.49246708173</v>
      </c>
      <c r="E65" s="46">
        <f t="shared" si="4"/>
        <v>-66433.49246708173</v>
      </c>
      <c r="F65" s="47">
        <f>IF(A65&gt;$B$23,"",C65*$B$25)</f>
        <v>1894.6552881035932</v>
      </c>
      <c r="G65" s="48">
        <f t="shared" si="0"/>
        <v>-64538.83717897814</v>
      </c>
    </row>
    <row r="66" spans="1:7" ht="12.75">
      <c r="A66" s="43">
        <v>19</v>
      </c>
      <c r="B66" s="44">
        <f t="shared" si="1"/>
        <v>64577.70081733308</v>
      </c>
      <c r="C66" s="44">
        <f t="shared" si="2"/>
        <v>3659.742540874148</v>
      </c>
      <c r="D66" s="45">
        <f t="shared" si="3"/>
        <v>-66433.49246708173</v>
      </c>
      <c r="E66" s="46">
        <f t="shared" si="4"/>
        <v>-66433.49246708173</v>
      </c>
      <c r="F66" s="47">
        <f>IF(A66&gt;$B$23,"",C66*$B$25)</f>
        <v>1280.9098893059518</v>
      </c>
      <c r="G66" s="48">
        <f t="shared" si="0"/>
        <v>-65152.58257777578</v>
      </c>
    </row>
    <row r="67" spans="1:7" ht="12.75">
      <c r="A67" s="43">
        <v>20</v>
      </c>
      <c r="B67" s="44">
        <f t="shared" si="1"/>
        <v>-1.5861587598919868E-09</v>
      </c>
      <c r="C67" s="44">
        <f t="shared" si="2"/>
        <v>1855.7916497470628</v>
      </c>
      <c r="D67" s="45">
        <f t="shared" si="3"/>
        <v>-66433.49246708173</v>
      </c>
      <c r="E67" s="46">
        <f t="shared" si="4"/>
        <v>-66433.49246708173</v>
      </c>
      <c r="F67" s="47">
        <f>IF(A67&gt;$B$23,"",C67*$B$25)</f>
        <v>649.527077411472</v>
      </c>
      <c r="G67" s="48">
        <f t="shared" si="0"/>
        <v>-65783.96538967025</v>
      </c>
    </row>
    <row r="68" spans="1:7" ht="12.75">
      <c r="A68" s="43">
        <v>21</v>
      </c>
      <c r="B68" s="44">
        <f t="shared" si="1"/>
      </c>
      <c r="C68" s="44">
        <f t="shared" si="2"/>
      </c>
      <c r="D68" s="45">
        <f t="shared" si="3"/>
      </c>
      <c r="E68" s="46">
        <f t="shared" si="4"/>
      </c>
      <c r="F68" s="47">
        <f>IF(A68&gt;$B$23,"",C68*$B$25)</f>
      </c>
      <c r="G68" s="48">
        <f t="shared" si="0"/>
      </c>
    </row>
    <row r="69" spans="1:7" ht="12.75">
      <c r="A69" s="43">
        <v>22</v>
      </c>
      <c r="B69" s="44">
        <f t="shared" si="1"/>
      </c>
      <c r="C69" s="44">
        <f t="shared" si="2"/>
      </c>
      <c r="D69" s="45">
        <f t="shared" si="3"/>
      </c>
      <c r="E69" s="46">
        <f t="shared" si="4"/>
      </c>
      <c r="F69" s="47">
        <f>IF(A69&gt;$B$23,"",C69*$B$25)</f>
      </c>
      <c r="G69" s="48">
        <f t="shared" si="0"/>
      </c>
    </row>
    <row r="70" spans="1:7" ht="12.75">
      <c r="A70" s="43">
        <v>23</v>
      </c>
      <c r="B70" s="44">
        <f t="shared" si="1"/>
      </c>
      <c r="C70" s="44">
        <f t="shared" si="2"/>
      </c>
      <c r="D70" s="45">
        <f t="shared" si="3"/>
      </c>
      <c r="E70" s="46">
        <f t="shared" si="4"/>
      </c>
      <c r="F70" s="47">
        <f>IF(A70&gt;$B$23,"",C70*$B$25)</f>
      </c>
      <c r="G70" s="48">
        <f t="shared" si="0"/>
      </c>
    </row>
    <row r="71" spans="1:7" ht="12.75">
      <c r="A71" s="43">
        <v>24</v>
      </c>
      <c r="B71" s="44">
        <f t="shared" si="1"/>
      </c>
      <c r="C71" s="44">
        <f t="shared" si="2"/>
      </c>
      <c r="D71" s="45">
        <f t="shared" si="3"/>
      </c>
      <c r="E71" s="46">
        <f t="shared" si="4"/>
      </c>
      <c r="F71" s="47">
        <f>IF(A71&gt;$B$23,"",C71*$B$25)</f>
      </c>
      <c r="G71" s="48">
        <f t="shared" si="0"/>
      </c>
    </row>
    <row r="72" spans="1:7" ht="12.75">
      <c r="A72" s="43">
        <v>25</v>
      </c>
      <c r="B72" s="44">
        <f t="shared" si="1"/>
      </c>
      <c r="C72" s="44">
        <f t="shared" si="2"/>
      </c>
      <c r="D72" s="45">
        <f t="shared" si="3"/>
      </c>
      <c r="E72" s="46">
        <f t="shared" si="4"/>
      </c>
      <c r="F72" s="47">
        <f>IF(A72&gt;$B$23,"",C72*$B$25)</f>
      </c>
      <c r="G72" s="48">
        <f t="shared" si="0"/>
      </c>
    </row>
    <row r="73" spans="1:7" ht="12.75">
      <c r="A73" s="43">
        <v>26</v>
      </c>
      <c r="B73" s="44">
        <f t="shared" si="1"/>
      </c>
      <c r="C73" s="44">
        <f t="shared" si="2"/>
      </c>
      <c r="D73" s="45">
        <f t="shared" si="3"/>
      </c>
      <c r="E73" s="46">
        <f t="shared" si="4"/>
      </c>
      <c r="F73" s="47">
        <f>IF(A73&gt;$B$23,"",C73*$B$25)</f>
      </c>
      <c r="G73" s="48">
        <f t="shared" si="0"/>
      </c>
    </row>
    <row r="74" spans="1:7" ht="12.75">
      <c r="A74" s="43">
        <v>27</v>
      </c>
      <c r="B74" s="44">
        <f t="shared" si="1"/>
      </c>
      <c r="C74" s="44">
        <f t="shared" si="2"/>
      </c>
      <c r="D74" s="45">
        <f t="shared" si="3"/>
      </c>
      <c r="E74" s="46">
        <f t="shared" si="4"/>
      </c>
      <c r="F74" s="47">
        <f>IF(A74&gt;$B$23,"",C74*$B$25)</f>
      </c>
      <c r="G74" s="48">
        <f t="shared" si="0"/>
      </c>
    </row>
    <row r="75" spans="1:7" ht="12.75">
      <c r="A75" s="43">
        <v>28</v>
      </c>
      <c r="B75" s="44">
        <f t="shared" si="1"/>
      </c>
      <c r="C75" s="44">
        <f t="shared" si="2"/>
      </c>
      <c r="D75" s="45">
        <f t="shared" si="3"/>
      </c>
      <c r="E75" s="46">
        <f t="shared" si="4"/>
      </c>
      <c r="F75" s="47">
        <f>IF(A75&gt;$B$23,"",C75*$B$25)</f>
      </c>
      <c r="G75" s="48">
        <f t="shared" si="0"/>
      </c>
    </row>
    <row r="76" spans="1:7" ht="12.75">
      <c r="A76" s="43">
        <v>29</v>
      </c>
      <c r="B76" s="44">
        <f t="shared" si="1"/>
      </c>
      <c r="C76" s="44">
        <f t="shared" si="2"/>
      </c>
      <c r="D76" s="45">
        <f t="shared" si="3"/>
      </c>
      <c r="E76" s="46">
        <f t="shared" si="4"/>
      </c>
      <c r="F76" s="47">
        <f>IF(A76&gt;$B$23,"",C76*$B$25)</f>
      </c>
      <c r="G76" s="48">
        <f t="shared" si="0"/>
      </c>
    </row>
    <row r="77" spans="1:7" ht="12.75">
      <c r="A77" s="43">
        <v>30</v>
      </c>
      <c r="B77" s="44">
        <f t="shared" si="1"/>
      </c>
      <c r="C77" s="44">
        <f t="shared" si="2"/>
      </c>
      <c r="D77" s="45">
        <f t="shared" si="3"/>
      </c>
      <c r="E77" s="46">
        <f t="shared" si="4"/>
      </c>
      <c r="F77" s="47">
        <f>IF(A77&gt;$B$23,"",C77*$B$25)</f>
      </c>
      <c r="G77" s="48">
        <f t="shared" si="0"/>
      </c>
    </row>
    <row r="78" spans="1:7" ht="12.75">
      <c r="A78" s="43">
        <v>31</v>
      </c>
      <c r="B78" s="44">
        <f t="shared" si="1"/>
      </c>
      <c r="C78" s="44">
        <f t="shared" si="2"/>
      </c>
      <c r="D78" s="45">
        <f t="shared" si="3"/>
      </c>
      <c r="E78" s="46">
        <f t="shared" si="4"/>
      </c>
      <c r="F78" s="47">
        <f>IF(A78&gt;$B$23,"",C78*$B$25)</f>
      </c>
      <c r="G78" s="48">
        <f t="shared" si="0"/>
      </c>
    </row>
    <row r="79" spans="1:7" ht="12.75">
      <c r="A79" s="43">
        <v>32</v>
      </c>
      <c r="B79" s="44">
        <f t="shared" si="1"/>
      </c>
      <c r="C79" s="44">
        <f t="shared" si="2"/>
      </c>
      <c r="D79" s="45">
        <f t="shared" si="3"/>
      </c>
      <c r="E79" s="46">
        <f t="shared" si="4"/>
      </c>
      <c r="F79" s="47">
        <f>IF(A79&gt;$B$23,"",C79*$B$25)</f>
      </c>
      <c r="G79" s="48">
        <f t="shared" si="0"/>
      </c>
    </row>
    <row r="80" spans="1:7" ht="12.75">
      <c r="A80" s="43">
        <v>33</v>
      </c>
      <c r="B80" s="44">
        <f t="shared" si="1"/>
      </c>
      <c r="C80" s="44">
        <f t="shared" si="2"/>
      </c>
      <c r="D80" s="45">
        <f t="shared" si="3"/>
      </c>
      <c r="E80" s="46">
        <f t="shared" si="4"/>
      </c>
      <c r="F80" s="47">
        <f>IF(A80&gt;$B$23,"",C80*$B$25)</f>
      </c>
      <c r="G80" s="48">
        <f t="shared" si="0"/>
      </c>
    </row>
    <row r="81" spans="1:7" ht="12.75">
      <c r="A81" s="43">
        <v>34</v>
      </c>
      <c r="B81" s="44">
        <f t="shared" si="1"/>
      </c>
      <c r="C81" s="44">
        <f t="shared" si="2"/>
      </c>
      <c r="D81" s="45">
        <f t="shared" si="3"/>
      </c>
      <c r="E81" s="46">
        <f t="shared" si="4"/>
      </c>
      <c r="F81" s="47">
        <f>IF(A81&gt;$B$23,"",C81*$B$25)</f>
      </c>
      <c r="G81" s="48">
        <f t="shared" si="0"/>
      </c>
    </row>
    <row r="82" spans="1:7" ht="12.75">
      <c r="A82" s="43">
        <v>35</v>
      </c>
      <c r="B82" s="44">
        <f t="shared" si="1"/>
      </c>
      <c r="C82" s="44">
        <f t="shared" si="2"/>
      </c>
      <c r="D82" s="45">
        <f t="shared" si="3"/>
      </c>
      <c r="E82" s="46">
        <f t="shared" si="4"/>
      </c>
      <c r="F82" s="47">
        <f>IF(A82&gt;$B$23,"",C82*$B$25)</f>
      </c>
      <c r="G82" s="48">
        <f t="shared" si="0"/>
      </c>
    </row>
    <row r="83" spans="1:7" ht="12.75">
      <c r="A83" s="43">
        <v>36</v>
      </c>
      <c r="B83" s="44">
        <f t="shared" si="1"/>
      </c>
      <c r="C83" s="44">
        <f t="shared" si="2"/>
      </c>
      <c r="D83" s="45">
        <f t="shared" si="3"/>
      </c>
      <c r="E83" s="46">
        <f t="shared" si="4"/>
      </c>
      <c r="F83" s="47">
        <f>IF(A83&gt;$B$23,"",C83*$B$25)</f>
      </c>
      <c r="G83" s="48">
        <f t="shared" si="0"/>
      </c>
    </row>
    <row r="84" spans="1:7" ht="12.75">
      <c r="A84" s="43">
        <v>37</v>
      </c>
      <c r="B84" s="44">
        <f t="shared" si="1"/>
      </c>
      <c r="C84" s="44">
        <f t="shared" si="2"/>
      </c>
      <c r="D84" s="45">
        <f t="shared" si="3"/>
      </c>
      <c r="E84" s="46">
        <f t="shared" si="4"/>
      </c>
      <c r="F84" s="47">
        <f>IF(A84&gt;$B$23,"",C84*$B$25)</f>
      </c>
      <c r="G84" s="48">
        <f t="shared" si="0"/>
      </c>
    </row>
    <row r="85" spans="1:7" ht="12.75">
      <c r="A85" s="43">
        <v>38</v>
      </c>
      <c r="B85" s="44">
        <f t="shared" si="1"/>
      </c>
      <c r="C85" s="44">
        <f t="shared" si="2"/>
      </c>
      <c r="D85" s="45">
        <f t="shared" si="3"/>
      </c>
      <c r="E85" s="46">
        <f t="shared" si="4"/>
      </c>
      <c r="F85" s="47">
        <f>IF(A85&gt;$B$23,"",C85*$B$25)</f>
      </c>
      <c r="G85" s="48">
        <f t="shared" si="0"/>
      </c>
    </row>
    <row r="86" spans="1:7" ht="12.75">
      <c r="A86" s="43">
        <v>39</v>
      </c>
      <c r="B86" s="44">
        <f t="shared" si="1"/>
      </c>
      <c r="C86" s="44">
        <f t="shared" si="2"/>
      </c>
      <c r="D86" s="45">
        <f t="shared" si="3"/>
      </c>
      <c r="E86" s="46">
        <f t="shared" si="4"/>
      </c>
      <c r="F86" s="47">
        <f>IF(A86&gt;$B$23,"",C86*$B$25)</f>
      </c>
      <c r="G86" s="48">
        <f t="shared" si="0"/>
      </c>
    </row>
    <row r="87" spans="1:7" ht="12.75">
      <c r="A87" s="43">
        <v>40</v>
      </c>
      <c r="B87" s="44">
        <f t="shared" si="1"/>
      </c>
      <c r="C87" s="44">
        <f t="shared" si="2"/>
      </c>
      <c r="D87" s="45">
        <f t="shared" si="3"/>
      </c>
      <c r="E87" s="46">
        <f t="shared" si="4"/>
      </c>
      <c r="F87" s="47">
        <f>IF(A87&gt;$B$23,"",C87*$B$25)</f>
      </c>
      <c r="G87" s="48">
        <f t="shared" si="0"/>
      </c>
    </row>
    <row r="88" spans="1:7" ht="12.75">
      <c r="A88" s="43">
        <v>41</v>
      </c>
      <c r="B88" s="44">
        <f t="shared" si="1"/>
      </c>
      <c r="C88" s="44">
        <f t="shared" si="2"/>
      </c>
      <c r="D88" s="45">
        <f t="shared" si="3"/>
      </c>
      <c r="E88" s="46">
        <f t="shared" si="4"/>
      </c>
      <c r="F88" s="47">
        <f>IF(A88&gt;$B$23,"",C88*$B$25)</f>
      </c>
      <c r="G88" s="48">
        <f t="shared" si="0"/>
      </c>
    </row>
    <row r="89" spans="1:7" ht="12.75">
      <c r="A89" s="43">
        <v>42</v>
      </c>
      <c r="B89" s="44">
        <f t="shared" si="1"/>
      </c>
      <c r="C89" s="44">
        <f t="shared" si="2"/>
      </c>
      <c r="D89" s="45">
        <f t="shared" si="3"/>
      </c>
      <c r="E89" s="46">
        <f t="shared" si="4"/>
      </c>
      <c r="F89" s="47">
        <f>IF(A89&gt;$B$23,"",C89*$B$25)</f>
      </c>
      <c r="G89" s="48">
        <f t="shared" si="0"/>
      </c>
    </row>
    <row r="90" spans="1:7" ht="12.75">
      <c r="A90" s="43">
        <v>43</v>
      </c>
      <c r="B90" s="44">
        <f t="shared" si="1"/>
      </c>
      <c r="C90" s="44">
        <f t="shared" si="2"/>
      </c>
      <c r="D90" s="45">
        <f t="shared" si="3"/>
      </c>
      <c r="E90" s="46">
        <f t="shared" si="4"/>
      </c>
      <c r="F90" s="47">
        <f>IF(A90&gt;$B$23,"",C90*$B$25)</f>
      </c>
      <c r="G90" s="48">
        <f t="shared" si="0"/>
      </c>
    </row>
    <row r="91" spans="1:7" ht="12.75">
      <c r="A91" s="43">
        <v>44</v>
      </c>
      <c r="B91" s="44">
        <f t="shared" si="1"/>
      </c>
      <c r="C91" s="44">
        <f t="shared" si="2"/>
      </c>
      <c r="D91" s="45">
        <f t="shared" si="3"/>
      </c>
      <c r="E91" s="46">
        <f t="shared" si="4"/>
      </c>
      <c r="F91" s="47">
        <f>IF(A91&gt;$B$23,"",C91*$B$25)</f>
      </c>
      <c r="G91" s="48">
        <f t="shared" si="0"/>
      </c>
    </row>
    <row r="92" spans="1:7" ht="12.75">
      <c r="A92" s="43">
        <v>45</v>
      </c>
      <c r="B92" s="44">
        <f t="shared" si="1"/>
      </c>
      <c r="C92" s="44">
        <f t="shared" si="2"/>
      </c>
      <c r="D92" s="45">
        <f t="shared" si="3"/>
      </c>
      <c r="E92" s="46">
        <f t="shared" si="4"/>
      </c>
      <c r="F92" s="47">
        <f>IF(A92&gt;$B$23,"",C92*$B$25)</f>
      </c>
      <c r="G92" s="48">
        <f t="shared" si="0"/>
      </c>
    </row>
    <row r="93" spans="1:7" ht="12.75">
      <c r="A93" s="43">
        <v>46</v>
      </c>
      <c r="B93" s="44">
        <f t="shared" si="1"/>
      </c>
      <c r="C93" s="44">
        <f t="shared" si="2"/>
      </c>
      <c r="D93" s="45">
        <f t="shared" si="3"/>
      </c>
      <c r="E93" s="46">
        <f t="shared" si="4"/>
      </c>
      <c r="F93" s="47">
        <f>IF(A93&gt;$B$23,"",C93*$B$25)</f>
      </c>
      <c r="G93" s="48">
        <f t="shared" si="0"/>
      </c>
    </row>
    <row r="94" spans="1:7" ht="12.75">
      <c r="A94" s="43">
        <v>47</v>
      </c>
      <c r="B94" s="44">
        <f t="shared" si="1"/>
      </c>
      <c r="C94" s="44">
        <f t="shared" si="2"/>
      </c>
      <c r="D94" s="45">
        <f t="shared" si="3"/>
      </c>
      <c r="E94" s="46">
        <f t="shared" si="4"/>
      </c>
      <c r="F94" s="47">
        <f>IF(A94&gt;$B$23,"",C94*$B$25)</f>
      </c>
      <c r="G94" s="48">
        <f t="shared" si="0"/>
      </c>
    </row>
    <row r="95" spans="1:7" ht="12.75">
      <c r="A95" s="43">
        <v>48</v>
      </c>
      <c r="B95" s="44">
        <f t="shared" si="1"/>
      </c>
      <c r="C95" s="44">
        <f t="shared" si="2"/>
      </c>
      <c r="D95" s="45">
        <f t="shared" si="3"/>
      </c>
      <c r="E95" s="46">
        <f t="shared" si="4"/>
      </c>
      <c r="F95" s="47">
        <f>IF(A95&gt;$B$23,"",C95*$B$25)</f>
      </c>
      <c r="G95" s="48">
        <f t="shared" si="0"/>
      </c>
    </row>
    <row r="96" spans="1:7" ht="12.75">
      <c r="A96" s="43">
        <v>49</v>
      </c>
      <c r="B96" s="44">
        <f t="shared" si="1"/>
      </c>
      <c r="C96" s="44">
        <f t="shared" si="2"/>
      </c>
      <c r="D96" s="45">
        <f t="shared" si="3"/>
      </c>
      <c r="E96" s="46">
        <f t="shared" si="4"/>
      </c>
      <c r="F96" s="47">
        <f>IF(A96&gt;$B$23,"",C96*$B$25)</f>
      </c>
      <c r="G96" s="48">
        <f t="shared" si="0"/>
      </c>
    </row>
    <row r="97" spans="1:7" ht="12.75">
      <c r="A97" s="43">
        <v>50</v>
      </c>
      <c r="B97" s="44">
        <f t="shared" si="1"/>
      </c>
      <c r="C97" s="44">
        <f t="shared" si="2"/>
      </c>
      <c r="D97" s="45">
        <f t="shared" si="3"/>
      </c>
      <c r="E97" s="46">
        <f t="shared" si="4"/>
      </c>
      <c r="F97" s="47">
        <f>IF(A97&gt;$B$23,"",C97*$B$25)</f>
      </c>
      <c r="G97" s="48">
        <f t="shared" si="0"/>
      </c>
    </row>
    <row r="98" spans="1:7" ht="12.75">
      <c r="A98" s="43">
        <v>51</v>
      </c>
      <c r="B98" s="44">
        <f t="shared" si="1"/>
      </c>
      <c r="C98" s="44">
        <f t="shared" si="2"/>
      </c>
      <c r="D98" s="45">
        <f t="shared" si="3"/>
      </c>
      <c r="E98" s="46">
        <f t="shared" si="4"/>
      </c>
      <c r="F98" s="47">
        <f>IF(A98&gt;$B$23,"",C98*$B$25)</f>
      </c>
      <c r="G98" s="48">
        <f t="shared" si="0"/>
      </c>
    </row>
    <row r="99" spans="1:7" ht="12.75">
      <c r="A99" s="43">
        <v>52</v>
      </c>
      <c r="B99" s="44">
        <f t="shared" si="1"/>
      </c>
      <c r="C99" s="44">
        <f t="shared" si="2"/>
      </c>
      <c r="D99" s="45">
        <f t="shared" si="3"/>
      </c>
      <c r="E99" s="46">
        <f t="shared" si="4"/>
      </c>
      <c r="F99" s="47">
        <f>IF(A99&gt;$B$23,"",C99*$B$25)</f>
      </c>
      <c r="G99" s="48">
        <f t="shared" si="0"/>
      </c>
    </row>
    <row r="100" spans="1:7" ht="12.75">
      <c r="A100" s="43">
        <v>53</v>
      </c>
      <c r="B100" s="44">
        <f t="shared" si="1"/>
      </c>
      <c r="C100" s="44">
        <f t="shared" si="2"/>
      </c>
      <c r="D100" s="45">
        <f t="shared" si="3"/>
      </c>
      <c r="E100" s="46">
        <f t="shared" si="4"/>
      </c>
      <c r="F100" s="47">
        <f>IF(A100&gt;$B$23,"",C100*$B$25)</f>
      </c>
      <c r="G100" s="48">
        <f t="shared" si="0"/>
      </c>
    </row>
    <row r="101" spans="1:7" ht="12.75">
      <c r="A101" s="43">
        <v>54</v>
      </c>
      <c r="B101" s="44">
        <f t="shared" si="1"/>
      </c>
      <c r="C101" s="44">
        <f t="shared" si="2"/>
      </c>
      <c r="D101" s="45">
        <f t="shared" si="3"/>
      </c>
      <c r="E101" s="46">
        <f t="shared" si="4"/>
      </c>
      <c r="F101" s="47">
        <f>IF(A101&gt;$B$23,"",C101*$B$25)</f>
      </c>
      <c r="G101" s="48">
        <f t="shared" si="0"/>
      </c>
    </row>
    <row r="102" spans="1:7" ht="12.75">
      <c r="A102" s="43">
        <v>55</v>
      </c>
      <c r="B102" s="44">
        <f t="shared" si="1"/>
      </c>
      <c r="C102" s="44">
        <f t="shared" si="2"/>
      </c>
      <c r="D102" s="45">
        <f t="shared" si="3"/>
      </c>
      <c r="E102" s="46">
        <f t="shared" si="4"/>
      </c>
      <c r="F102" s="47">
        <f>IF(A102&gt;$B$23,"",C102*$B$25)</f>
      </c>
      <c r="G102" s="48">
        <f t="shared" si="0"/>
      </c>
    </row>
    <row r="103" spans="1:7" ht="12.75">
      <c r="A103" s="43">
        <v>56</v>
      </c>
      <c r="B103" s="44">
        <f t="shared" si="1"/>
      </c>
      <c r="C103" s="44">
        <f t="shared" si="2"/>
      </c>
      <c r="D103" s="45">
        <f t="shared" si="3"/>
      </c>
      <c r="E103" s="46">
        <f t="shared" si="4"/>
      </c>
      <c r="F103" s="47">
        <f>IF(A103&gt;$B$23,"",C103*$B$25)</f>
      </c>
      <c r="G103" s="48">
        <f t="shared" si="0"/>
      </c>
    </row>
    <row r="104" spans="1:7" ht="12.75">
      <c r="A104" s="43">
        <v>57</v>
      </c>
      <c r="B104" s="44">
        <f t="shared" si="1"/>
      </c>
      <c r="C104" s="44">
        <f t="shared" si="2"/>
      </c>
      <c r="D104" s="45">
        <f t="shared" si="3"/>
      </c>
      <c r="E104" s="46">
        <f t="shared" si="4"/>
      </c>
      <c r="F104" s="47">
        <f>IF(A104&gt;$B$23,"",C104*$B$25)</f>
      </c>
      <c r="G104" s="48">
        <f t="shared" si="0"/>
      </c>
    </row>
    <row r="105" spans="1:7" ht="12.75">
      <c r="A105" s="43">
        <v>58</v>
      </c>
      <c r="B105" s="44">
        <f t="shared" si="1"/>
      </c>
      <c r="C105" s="44">
        <f t="shared" si="2"/>
      </c>
      <c r="D105" s="45">
        <f t="shared" si="3"/>
      </c>
      <c r="E105" s="46">
        <f t="shared" si="4"/>
      </c>
      <c r="F105" s="47">
        <f>IF(A105&gt;$B$23,"",C105*$B$25)</f>
      </c>
      <c r="G105" s="48">
        <f t="shared" si="0"/>
      </c>
    </row>
    <row r="106" spans="1:7" ht="12.75">
      <c r="A106" s="43">
        <v>59</v>
      </c>
      <c r="B106" s="44">
        <f t="shared" si="1"/>
      </c>
      <c r="C106" s="44">
        <f t="shared" si="2"/>
      </c>
      <c r="D106" s="45">
        <f t="shared" si="3"/>
      </c>
      <c r="E106" s="46">
        <f t="shared" si="4"/>
      </c>
      <c r="F106" s="47">
        <f>IF(A106&gt;$B$23,"",C106*$B$25)</f>
      </c>
      <c r="G106" s="48">
        <f t="shared" si="0"/>
      </c>
    </row>
    <row r="107" spans="1:7" ht="12.75">
      <c r="A107" s="43">
        <v>60</v>
      </c>
      <c r="B107" s="44">
        <f t="shared" si="1"/>
      </c>
      <c r="C107" s="44">
        <f t="shared" si="2"/>
      </c>
      <c r="D107" s="45">
        <f t="shared" si="3"/>
      </c>
      <c r="E107" s="46">
        <f t="shared" si="4"/>
      </c>
      <c r="F107" s="47">
        <f>IF(A107&gt;$B$23,"",C107*$B$25)</f>
      </c>
      <c r="G107" s="48">
        <f t="shared" si="0"/>
      </c>
    </row>
  </sheetData>
  <mergeCells count="3">
    <mergeCell ref="D2:F2"/>
    <mergeCell ref="D5:E5"/>
    <mergeCell ref="D4:F4"/>
  </mergeCells>
  <dataValidations count="1">
    <dataValidation type="list" allowBlank="1" showInputMessage="1" showErrorMessage="1" sqref="B6">
      <formula1>$E$9:$E$13</formula1>
    </dataValidation>
  </dataValidations>
  <printOptions/>
  <pageMargins left="0.75" right="0.75" top="1" bottom="1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2008-11-05T12:13:59Z</dcterms:created>
  <dcterms:modified xsi:type="dcterms:W3CDTF">2008-11-05T14:20:45Z</dcterms:modified>
  <cp:category/>
  <cp:version/>
  <cp:contentType/>
  <cp:contentStatus/>
</cp:coreProperties>
</file>